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vinet.sharepoint.com/sites/LandcruiserEvaluation/Shared Documents/KENYA/documents package for handover/"/>
    </mc:Choice>
  </mc:AlternateContent>
  <xr:revisionPtr revIDLastSave="23" documentId="8_{45A35A7C-23AB-E743-B119-F7AAC7115A4D}" xr6:coauthVersionLast="47" xr6:coauthVersionMax="47" xr10:uidLastSave="{818F16B8-B1ED-4F50-A166-4111FE0F99DA}"/>
  <bookViews>
    <workbookView xWindow="0" yWindow="500" windowWidth="28800" windowHeight="17500" xr2:uid="{A6AC5F38-9F66-D347-A984-70165A5ECEA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28" i="1"/>
  <c r="G28" i="1" s="1"/>
  <c r="F28" i="1"/>
  <c r="B30" i="1"/>
  <c r="B25" i="1"/>
  <c r="E25" i="1" s="1"/>
  <c r="G25" i="1" s="1"/>
  <c r="B37" i="1"/>
  <c r="E37" i="1" s="1"/>
  <c r="G37" i="1" s="1"/>
  <c r="B36" i="1"/>
  <c r="E36" i="1" s="1"/>
  <c r="G36" i="1" s="1"/>
  <c r="B35" i="1"/>
  <c r="E35" i="1" s="1"/>
  <c r="G35" i="1" s="1"/>
  <c r="B34" i="1"/>
  <c r="E34" i="1" s="1"/>
  <c r="G34" i="1" s="1"/>
  <c r="F37" i="1"/>
  <c r="F36" i="1"/>
  <c r="F35" i="1"/>
  <c r="F34" i="1"/>
  <c r="F30" i="1"/>
  <c r="E30" i="1"/>
  <c r="G30" i="1" s="1"/>
  <c r="F29" i="1"/>
  <c r="F27" i="1"/>
  <c r="F26" i="1"/>
  <c r="F25" i="1"/>
  <c r="E12" i="1"/>
  <c r="E9" i="1"/>
  <c r="C10" i="1"/>
  <c r="C13" i="1" s="1"/>
  <c r="C14" i="1" s="1"/>
  <c r="D10" i="1"/>
  <c r="D11" i="1" s="1"/>
  <c r="B10" i="1"/>
  <c r="B11" i="1" s="1"/>
  <c r="F21" i="1"/>
  <c r="F19" i="1"/>
  <c r="F20" i="1"/>
  <c r="E19" i="1"/>
  <c r="G19" i="1" s="1"/>
  <c r="B21" i="1"/>
  <c r="E21" i="1" s="1"/>
  <c r="G21" i="1" s="1"/>
  <c r="B20" i="1"/>
  <c r="E20" i="1" s="1"/>
  <c r="G20" i="1" s="1"/>
  <c r="G22" i="1" l="1"/>
  <c r="B13" i="1"/>
  <c r="B14" i="1" s="1"/>
  <c r="D13" i="1"/>
  <c r="D14" i="1" s="1"/>
  <c r="E22" i="1"/>
  <c r="G38" i="1"/>
  <c r="C11" i="1"/>
  <c r="E10" i="1"/>
  <c r="E11" i="1" s="1"/>
  <c r="B27" i="1" s="1"/>
  <c r="B29" i="1" l="1"/>
  <c r="E29" i="1" s="1"/>
  <c r="G29" i="1" s="1"/>
  <c r="E27" i="1"/>
  <c r="G27" i="1" s="1"/>
  <c r="E13" i="1"/>
  <c r="E14" i="1" s="1"/>
  <c r="B26" i="1" s="1"/>
  <c r="E26" i="1" s="1"/>
  <c r="G26" i="1" l="1"/>
  <c r="G31" i="1" s="1"/>
  <c r="E31" i="1"/>
</calcChain>
</file>

<file path=xl/sharedStrings.xml><?xml version="1.0" encoding="utf-8"?>
<sst xmlns="http://schemas.openxmlformats.org/spreadsheetml/2006/main" count="65" uniqueCount="47">
  <si>
    <t>TEMPLATE TO CALCULATE CAPEX AND OPERATIONAL COSTS OF A REFRIGERATED TOYTOTA LANDCRUISER WITH CF850 B MEDICAL SYSTEMS REFRIGERATOR</t>
  </si>
  <si>
    <t>NOTE: CHANGE ONLY THE CELLS HIGHLIGHTED IN YELOW</t>
  </si>
  <si>
    <t>Local currency</t>
  </si>
  <si>
    <t>USD</t>
  </si>
  <si>
    <t>Exchange rate (USD/local currency</t>
  </si>
  <si>
    <t>assumptions for KENYA</t>
  </si>
  <si>
    <t>hard to reach areas</t>
  </si>
  <si>
    <t>difficult terrain</t>
  </si>
  <si>
    <t>normal paved road</t>
  </si>
  <si>
    <t>average</t>
  </si>
  <si>
    <t>estimated average speed (km/h)</t>
  </si>
  <si>
    <t>estimated monthly km</t>
  </si>
  <si>
    <t>estimated yearly km</t>
  </si>
  <si>
    <t>estimated fuel consumption (l/ 100 km)</t>
  </si>
  <si>
    <t>estimated montlhy fuel (l)</t>
  </si>
  <si>
    <t>estimated yearly fuel (l)</t>
  </si>
  <si>
    <t>estimated day working hours</t>
  </si>
  <si>
    <t>estimated monthly working days</t>
  </si>
  <si>
    <t>CapEx</t>
  </si>
  <si>
    <t>quantity</t>
  </si>
  <si>
    <t>unit</t>
  </si>
  <si>
    <t>unit price (USD)</t>
  </si>
  <si>
    <t>total price (USD)</t>
  </si>
  <si>
    <t>unit price (local currency)</t>
  </si>
  <si>
    <t>total price (local currency)</t>
  </si>
  <si>
    <t>Refrigerated vehicle (estimated cost in 2022, 60,000 USD)</t>
  </si>
  <si>
    <t>vehicle</t>
  </si>
  <si>
    <t>Importation 
(estimated costs based on the importation of the vehicle currenty at NAIROBI NVIP)</t>
  </si>
  <si>
    <t>process</t>
  </si>
  <si>
    <t>Registration 
(estimated costs - confirm with local authorities)</t>
  </si>
  <si>
    <t>Vehicle Operational Costs (yearly)</t>
  </si>
  <si>
    <t>insurance</t>
  </si>
  <si>
    <t>year</t>
  </si>
  <si>
    <t>fuel</t>
  </si>
  <si>
    <t>regular maintenance - at Toyota premises
(it doesn't include the cases where Toyota technicians need to travel to other locations to perform the maintenance)</t>
  </si>
  <si>
    <t>per km 5,000 km</t>
  </si>
  <si>
    <t>GPS tracker airtime (OPTIONAL)</t>
  </si>
  <si>
    <t>regular consumables ( brake pads, tires, shock absobers)</t>
  </si>
  <si>
    <t>per 50,000 km</t>
  </si>
  <si>
    <t>repairs</t>
  </si>
  <si>
    <t>HR operational costs (yearly)</t>
  </si>
  <si>
    <t>driver salary</t>
  </si>
  <si>
    <t>month</t>
  </si>
  <si>
    <t>driver perdiem</t>
  </si>
  <si>
    <t>days</t>
  </si>
  <si>
    <t>logistician/ cold chain assistant salary</t>
  </si>
  <si>
    <t>logistician/ cold chain assistant perdiem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</si>
</sst>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[$$-409]* #,##0.00_ ;_-[$$-409]* \-#,##0.00\ ;_-[$$-409]* &quot;-&quot;??_ ;_-@_ "/>
    <numFmt numFmtId="166" formatCode="_-* #,##0_-;\-* #,##0_-;_-* &quot;-&quot;??_-;_-@_-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0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0" fillId="0" borderId="0" xfId="0" applyNumberFormat="1" applyAlignment="1">
      <alignment vertical="center"/>
    </xf>
    <xf numFmtId="165" fontId="2" fillId="0" borderId="1" xfId="0" applyNumberFormat="1" applyFont="1" applyBorder="1" applyAlignment="1">
      <alignment vertical="center"/>
    </xf>
    <xf numFmtId="164" fontId="0" fillId="0" borderId="0" xfId="1" applyFont="1" applyAlignment="1">
      <alignment vertical="center"/>
    </xf>
    <xf numFmtId="164" fontId="2" fillId="0" borderId="1" xfId="1" applyFont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3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AAC8-F2BA-424C-9549-B8F56F1D88A9}">
  <dimension ref="A1:K38"/>
  <sheetViews>
    <sheetView tabSelected="1" topLeftCell="A24" workbookViewId="0">
      <selection activeCell="F37" sqref="F37"/>
    </sheetView>
  </sheetViews>
  <sheetFormatPr defaultColWidth="10.875" defaultRowHeight="15.95"/>
  <cols>
    <col min="1" max="1" width="48.5" style="2" bestFit="1" customWidth="1"/>
    <col min="2" max="2" width="17.125" style="2" bestFit="1" customWidth="1"/>
    <col min="3" max="3" width="14.875" style="2" bestFit="1" customWidth="1"/>
    <col min="4" max="4" width="16.625" style="2" bestFit="1" customWidth="1"/>
    <col min="5" max="5" width="14.875" style="2" bestFit="1" customWidth="1"/>
    <col min="6" max="6" width="22.125" style="2" bestFit="1" customWidth="1"/>
    <col min="7" max="7" width="22.875" style="2" bestFit="1" customWidth="1"/>
    <col min="8" max="16384" width="10.875" style="2"/>
  </cols>
  <sheetData>
    <row r="1" spans="1:5" ht="26.1">
      <c r="A1" s="1" t="s">
        <v>0</v>
      </c>
    </row>
    <row r="2" spans="1:5" ht="26.1">
      <c r="A2" s="1"/>
    </row>
    <row r="3" spans="1:5" ht="26.1">
      <c r="A3" s="3" t="s">
        <v>1</v>
      </c>
      <c r="B3" s="4"/>
      <c r="C3" s="4"/>
    </row>
    <row r="5" spans="1:5">
      <c r="A5" s="5" t="s">
        <v>2</v>
      </c>
      <c r="B5" s="5" t="s">
        <v>3</v>
      </c>
    </row>
    <row r="6" spans="1:5">
      <c r="A6" s="5" t="s">
        <v>4</v>
      </c>
      <c r="B6" s="6">
        <v>1</v>
      </c>
    </row>
    <row r="7" spans="1:5">
      <c r="A7" s="7"/>
    </row>
    <row r="8" spans="1:5">
      <c r="A8" s="28" t="s">
        <v>5</v>
      </c>
      <c r="B8" s="5" t="s">
        <v>6</v>
      </c>
      <c r="C8" s="5" t="s">
        <v>7</v>
      </c>
      <c r="D8" s="5" t="s">
        <v>8</v>
      </c>
      <c r="E8" s="5" t="s">
        <v>9</v>
      </c>
    </row>
    <row r="9" spans="1:5">
      <c r="A9" s="5" t="s">
        <v>10</v>
      </c>
      <c r="B9" s="8">
        <v>10</v>
      </c>
      <c r="C9" s="9">
        <v>15</v>
      </c>
      <c r="D9" s="9">
        <v>30</v>
      </c>
      <c r="E9" s="9">
        <f>AVERAGE(B9:D9)</f>
        <v>18.333333333333332</v>
      </c>
    </row>
    <row r="10" spans="1:5">
      <c r="A10" s="5" t="s">
        <v>11</v>
      </c>
      <c r="B10" s="8">
        <f>$B$15*$B$16*B$9</f>
        <v>1600</v>
      </c>
      <c r="C10" s="9">
        <f>$B$15*$B$16*C$9</f>
        <v>2400</v>
      </c>
      <c r="D10" s="9">
        <f>$B$15*$B$16*D$9</f>
        <v>4800</v>
      </c>
      <c r="E10" s="9">
        <f>AVERAGE(B10:D10)</f>
        <v>2933.3333333333335</v>
      </c>
    </row>
    <row r="11" spans="1:5">
      <c r="A11" s="5" t="s">
        <v>12</v>
      </c>
      <c r="B11" s="8">
        <f>B10*12</f>
        <v>19200</v>
      </c>
      <c r="C11" s="8">
        <f t="shared" ref="C11:E11" si="0">C10*12</f>
        <v>28800</v>
      </c>
      <c r="D11" s="8">
        <f t="shared" si="0"/>
        <v>57600</v>
      </c>
      <c r="E11" s="8">
        <f t="shared" si="0"/>
        <v>35200</v>
      </c>
    </row>
    <row r="12" spans="1:5">
      <c r="A12" s="5" t="s">
        <v>13</v>
      </c>
      <c r="B12" s="8">
        <v>18</v>
      </c>
      <c r="C12" s="9">
        <v>15</v>
      </c>
      <c r="D12" s="9">
        <v>12</v>
      </c>
      <c r="E12" s="9">
        <f>AVERAGE(B12:D12)</f>
        <v>15</v>
      </c>
    </row>
    <row r="13" spans="1:5">
      <c r="A13" s="5" t="s">
        <v>14</v>
      </c>
      <c r="B13" s="8">
        <f>B12*B10/100</f>
        <v>288</v>
      </c>
      <c r="C13" s="9">
        <f t="shared" ref="C13:E13" si="1">C12*C10/100</f>
        <v>360</v>
      </c>
      <c r="D13" s="9">
        <f t="shared" si="1"/>
        <v>576</v>
      </c>
      <c r="E13" s="9">
        <f t="shared" si="1"/>
        <v>440</v>
      </c>
    </row>
    <row r="14" spans="1:5">
      <c r="A14" s="5" t="s">
        <v>15</v>
      </c>
      <c r="B14" s="8">
        <f>B13*12</f>
        <v>3456</v>
      </c>
      <c r="C14" s="8">
        <f t="shared" ref="C14:E14" si="2">C13*12</f>
        <v>4320</v>
      </c>
      <c r="D14" s="8">
        <f t="shared" si="2"/>
        <v>6912</v>
      </c>
      <c r="E14" s="8">
        <f t="shared" si="2"/>
        <v>5280</v>
      </c>
    </row>
    <row r="15" spans="1:5">
      <c r="A15" s="5" t="s">
        <v>16</v>
      </c>
      <c r="B15" s="6">
        <v>8</v>
      </c>
    </row>
    <row r="16" spans="1:5">
      <c r="A16" s="5" t="s">
        <v>17</v>
      </c>
      <c r="B16" s="6">
        <v>20</v>
      </c>
    </row>
    <row r="18" spans="1:11">
      <c r="A18" s="5" t="s">
        <v>18</v>
      </c>
      <c r="B18" s="5" t="s">
        <v>19</v>
      </c>
      <c r="C18" s="5" t="s">
        <v>20</v>
      </c>
      <c r="D18" s="5" t="s">
        <v>21</v>
      </c>
      <c r="E18" s="5" t="s">
        <v>22</v>
      </c>
      <c r="F18" s="5" t="s">
        <v>23</v>
      </c>
      <c r="G18" s="5" t="s">
        <v>24</v>
      </c>
    </row>
    <row r="19" spans="1:11">
      <c r="A19" s="10" t="s">
        <v>25</v>
      </c>
      <c r="B19" s="11">
        <v>1</v>
      </c>
      <c r="C19" s="12" t="s">
        <v>26</v>
      </c>
      <c r="D19" s="20">
        <v>60000</v>
      </c>
      <c r="E19" s="13">
        <f>++IF(D19="","",B19*D19)</f>
        <v>60000</v>
      </c>
      <c r="F19" s="14">
        <f>IF(D19="","",D19*$B$6)</f>
        <v>60000</v>
      </c>
      <c r="G19" s="14">
        <f>IF(E19="","",E19*$B$6)</f>
        <v>60000</v>
      </c>
    </row>
    <row r="20" spans="1:11" ht="77.099999999999994" customHeight="1">
      <c r="A20" s="15" t="s">
        <v>27</v>
      </c>
      <c r="B20" s="12">
        <f>++IF($B$19="","",$B$19)</f>
        <v>1</v>
      </c>
      <c r="C20" s="12" t="s">
        <v>28</v>
      </c>
      <c r="D20" s="20">
        <v>9000</v>
      </c>
      <c r="E20" s="13">
        <f t="shared" ref="E20:E21" si="3">++IF(D20="","",B20*D20)</f>
        <v>9000</v>
      </c>
      <c r="F20" s="14">
        <f>IF(D20="","",D20*$B$6)</f>
        <v>9000</v>
      </c>
      <c r="G20" s="14">
        <f t="shared" ref="G20:G21" si="4">IF(E20="","",E20*$B$6)</f>
        <v>9000</v>
      </c>
    </row>
    <row r="21" spans="1:11" ht="51">
      <c r="A21" s="15" t="s">
        <v>29</v>
      </c>
      <c r="B21" s="12">
        <f>++IF($B$19="","",$B$19)</f>
        <v>1</v>
      </c>
      <c r="C21" s="12" t="s">
        <v>28</v>
      </c>
      <c r="D21" s="20">
        <v>2000</v>
      </c>
      <c r="E21" s="13">
        <f t="shared" si="3"/>
        <v>2000</v>
      </c>
      <c r="F21" s="14">
        <f>IF(D21="","",D21*$B$6)</f>
        <v>2000</v>
      </c>
      <c r="G21" s="14">
        <f t="shared" si="4"/>
        <v>2000</v>
      </c>
    </row>
    <row r="22" spans="1:11">
      <c r="D22" s="16"/>
      <c r="E22" s="17">
        <f>SUM(E19:E21)</f>
        <v>71000</v>
      </c>
      <c r="F22" s="18"/>
      <c r="G22" s="19">
        <f>SUM(G19:G21)</f>
        <v>71000</v>
      </c>
    </row>
    <row r="24" spans="1:11">
      <c r="A24" s="5" t="s">
        <v>30</v>
      </c>
      <c r="B24" s="5" t="s">
        <v>19</v>
      </c>
      <c r="C24" s="5" t="s">
        <v>20</v>
      </c>
      <c r="D24" s="5" t="s">
        <v>21</v>
      </c>
      <c r="E24" s="5" t="s">
        <v>22</v>
      </c>
      <c r="F24" s="5" t="s">
        <v>23</v>
      </c>
      <c r="G24" s="5" t="s">
        <v>24</v>
      </c>
    </row>
    <row r="25" spans="1:11">
      <c r="A25" s="12" t="s">
        <v>31</v>
      </c>
      <c r="B25" s="12">
        <f>$B$19</f>
        <v>1</v>
      </c>
      <c r="C25" s="12" t="s">
        <v>32</v>
      </c>
      <c r="D25" s="20">
        <v>2000</v>
      </c>
      <c r="E25" s="13">
        <f t="shared" ref="E25:E30" si="5">++IF(D25="","",B25*D25)</f>
        <v>2000</v>
      </c>
      <c r="F25" s="21">
        <f t="shared" ref="F25:F30" si="6">IF(D25="","",D25*$B$6)</f>
        <v>2000</v>
      </c>
      <c r="G25" s="21">
        <f t="shared" ref="G25:G30" si="7">IF(E25="","",E25*$B$6)</f>
        <v>2000</v>
      </c>
    </row>
    <row r="26" spans="1:11">
      <c r="A26" s="12" t="s">
        <v>33</v>
      </c>
      <c r="B26" s="22">
        <f>E14*$B$19</f>
        <v>5280</v>
      </c>
      <c r="C26" s="12" t="s">
        <v>32</v>
      </c>
      <c r="D26" s="20">
        <v>1.5</v>
      </c>
      <c r="E26" s="13">
        <f t="shared" si="5"/>
        <v>7920</v>
      </c>
      <c r="F26" s="21">
        <f t="shared" si="6"/>
        <v>1.5</v>
      </c>
      <c r="G26" s="21">
        <f t="shared" si="7"/>
        <v>7920</v>
      </c>
    </row>
    <row r="27" spans="1:11" ht="84.95">
      <c r="A27" s="15" t="s">
        <v>34</v>
      </c>
      <c r="B27" s="23">
        <f>E11/5000</f>
        <v>7.04</v>
      </c>
      <c r="C27" s="12" t="s">
        <v>35</v>
      </c>
      <c r="D27" s="13">
        <v>300</v>
      </c>
      <c r="E27" s="13">
        <f t="shared" si="5"/>
        <v>2112</v>
      </c>
      <c r="F27" s="21">
        <f t="shared" si="6"/>
        <v>300</v>
      </c>
      <c r="G27" s="21">
        <f t="shared" si="7"/>
        <v>2112</v>
      </c>
      <c r="K27" s="24"/>
    </row>
    <row r="28" spans="1:11" ht="17.100000000000001">
      <c r="A28" s="15" t="s">
        <v>36</v>
      </c>
      <c r="B28" s="29">
        <v>1</v>
      </c>
      <c r="C28" s="12" t="s">
        <v>32</v>
      </c>
      <c r="D28" s="13">
        <v>700</v>
      </c>
      <c r="E28" s="13">
        <f t="shared" ref="E28" si="8">++IF(D28="","",B28*D28)</f>
        <v>700</v>
      </c>
      <c r="F28" s="21">
        <f t="shared" ref="F28" si="9">IF(D28="","",D28*$B$6)</f>
        <v>700</v>
      </c>
      <c r="G28" s="21">
        <f t="shared" ref="G28" si="10">IF(E28="","",E28*$B$6)</f>
        <v>700</v>
      </c>
      <c r="K28" s="24"/>
    </row>
    <row r="29" spans="1:11">
      <c r="A29" s="12" t="s">
        <v>37</v>
      </c>
      <c r="B29" s="14">
        <f>$E$11/50000*$B$19</f>
        <v>0.70399999999999996</v>
      </c>
      <c r="C29" s="12" t="s">
        <v>38</v>
      </c>
      <c r="D29" s="20">
        <v>3000</v>
      </c>
      <c r="E29" s="13">
        <f t="shared" si="5"/>
        <v>2112</v>
      </c>
      <c r="F29" s="21">
        <f t="shared" si="6"/>
        <v>3000</v>
      </c>
      <c r="G29" s="21">
        <f t="shared" si="7"/>
        <v>2112</v>
      </c>
    </row>
    <row r="30" spans="1:11">
      <c r="A30" s="12" t="s">
        <v>39</v>
      </c>
      <c r="B30" s="12">
        <f>$B$19</f>
        <v>1</v>
      </c>
      <c r="C30" s="12" t="s">
        <v>32</v>
      </c>
      <c r="D30" s="20">
        <v>1000</v>
      </c>
      <c r="E30" s="13">
        <f t="shared" si="5"/>
        <v>1000</v>
      </c>
      <c r="F30" s="21">
        <f t="shared" si="6"/>
        <v>1000</v>
      </c>
      <c r="G30" s="21">
        <f t="shared" si="7"/>
        <v>1000</v>
      </c>
    </row>
    <row r="31" spans="1:11">
      <c r="E31" s="25">
        <f>SUM(E25:E30)</f>
        <v>15844</v>
      </c>
      <c r="G31" s="26">
        <f>SUM(G25:G30)</f>
        <v>15844</v>
      </c>
    </row>
    <row r="33" spans="1:7">
      <c r="A33" s="5" t="s">
        <v>40</v>
      </c>
      <c r="B33" s="5" t="s">
        <v>19</v>
      </c>
      <c r="C33" s="5" t="s">
        <v>20</v>
      </c>
      <c r="D33" s="5" t="s">
        <v>21</v>
      </c>
      <c r="E33" s="5" t="s">
        <v>22</v>
      </c>
      <c r="F33" s="5" t="s">
        <v>23</v>
      </c>
      <c r="G33" s="5" t="s">
        <v>24</v>
      </c>
    </row>
    <row r="34" spans="1:7">
      <c r="A34" s="12" t="s">
        <v>41</v>
      </c>
      <c r="B34" s="12">
        <f>12*$B$19</f>
        <v>12</v>
      </c>
      <c r="C34" s="12" t="s">
        <v>42</v>
      </c>
      <c r="D34" s="20">
        <v>1000</v>
      </c>
      <c r="E34" s="13">
        <f t="shared" ref="E34:E37" si="11">++IF(D34="","",B34*D34)</f>
        <v>12000</v>
      </c>
      <c r="F34" s="21">
        <f t="shared" ref="F34:F37" si="12">IF(D34="","",D34*$B$6)</f>
        <v>1000</v>
      </c>
      <c r="G34" s="21">
        <f t="shared" ref="G34:G37" si="13">IF(E34="","",E34*$B$6)</f>
        <v>12000</v>
      </c>
    </row>
    <row r="35" spans="1:7">
      <c r="A35" s="12" t="s">
        <v>43</v>
      </c>
      <c r="B35" s="22">
        <f>$B$16*12*$B$19</f>
        <v>240</v>
      </c>
      <c r="C35" s="12" t="s">
        <v>44</v>
      </c>
      <c r="D35" s="20">
        <v>20</v>
      </c>
      <c r="E35" s="13">
        <f t="shared" si="11"/>
        <v>4800</v>
      </c>
      <c r="F35" s="21">
        <f t="shared" si="12"/>
        <v>20</v>
      </c>
      <c r="G35" s="21">
        <f t="shared" si="13"/>
        <v>4800</v>
      </c>
    </row>
    <row r="36" spans="1:7">
      <c r="A36" s="12" t="s">
        <v>45</v>
      </c>
      <c r="B36" s="12">
        <f>12*$B$19</f>
        <v>12</v>
      </c>
      <c r="C36" s="12" t="s">
        <v>42</v>
      </c>
      <c r="D36" s="20">
        <v>1000</v>
      </c>
      <c r="E36" s="13">
        <f t="shared" si="11"/>
        <v>12000</v>
      </c>
      <c r="F36" s="21">
        <f t="shared" si="12"/>
        <v>1000</v>
      </c>
      <c r="G36" s="21">
        <f t="shared" si="13"/>
        <v>12000</v>
      </c>
    </row>
    <row r="37" spans="1:7">
      <c r="A37" s="12" t="s">
        <v>46</v>
      </c>
      <c r="B37" s="22">
        <f>$B$16*12*$B$19</f>
        <v>240</v>
      </c>
      <c r="C37" s="12" t="s">
        <v>44</v>
      </c>
      <c r="D37" s="20">
        <v>20</v>
      </c>
      <c r="E37" s="13">
        <f t="shared" si="11"/>
        <v>4800</v>
      </c>
      <c r="F37" s="21">
        <f t="shared" si="12"/>
        <v>20</v>
      </c>
      <c r="G37" s="21">
        <f t="shared" si="13"/>
        <v>4800</v>
      </c>
    </row>
    <row r="38" spans="1:7">
      <c r="E38" s="17">
        <f>SUM(E34:E37)</f>
        <v>33600</v>
      </c>
      <c r="G38" s="27">
        <f>SUM(G34:G37)</f>
        <v>33600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810F98E634C4D9AB3492AAA5556D1" ma:contentTypeVersion="16" ma:contentTypeDescription="Create a new document." ma:contentTypeScope="" ma:versionID="ce876817cd0a4367330482c81a35b157">
  <xsd:schema xmlns:xsd="http://www.w3.org/2001/XMLSchema" xmlns:xs="http://www.w3.org/2001/XMLSchema" xmlns:p="http://schemas.microsoft.com/office/2006/metadata/properties" xmlns:ns2="4cbbfbe7-4361-450f-b15f-ca48c76ee94d" xmlns:ns3="1d5a3c63-1448-44ee-8a3c-68255405bda5" xmlns:ns4="d0706217-df7c-4bf4-936d-b09aa3b837af" targetNamespace="http://schemas.microsoft.com/office/2006/metadata/properties" ma:root="true" ma:fieldsID="c5b3f7448b0f73b3189ca3a410287094" ns2:_="" ns3:_="" ns4:_="">
    <xsd:import namespace="4cbbfbe7-4361-450f-b15f-ca48c76ee94d"/>
    <xsd:import namespace="1d5a3c63-1448-44ee-8a3c-68255405bda5"/>
    <xsd:import namespace="d0706217-df7c-4bf4-936d-b09aa3b837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bfbe7-4361-450f-b15f-ca48c76ee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cb0222-e980-4273-ad97-85dba3159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a3c63-1448-44ee-8a3c-68255405b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e48cd58-95a5-4d80-a178-c8cad345bf14}" ma:internalName="TaxCatchAll" ma:showField="CatchAllData" ma:web="1d5a3c63-1448-44ee-8a3c-68255405b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bbfbe7-4361-450f-b15f-ca48c76ee94d">
      <Terms xmlns="http://schemas.microsoft.com/office/infopath/2007/PartnerControls"/>
    </lcf76f155ced4ddcb4097134ff3c332f>
    <TaxCatchAll xmlns="d0706217-df7c-4bf4-936d-b09aa3b837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A9151B-98A6-41FF-AD95-6202B0032952}"/>
</file>

<file path=customXml/itemProps2.xml><?xml version="1.0" encoding="utf-8"?>
<ds:datastoreItem xmlns:ds="http://schemas.openxmlformats.org/officeDocument/2006/customXml" ds:itemID="{1A5C5FA6-09BD-4CDD-93C1-BC90C1765C6D}"/>
</file>

<file path=customXml/itemProps3.xml><?xml version="1.0" encoding="utf-8"?>
<ds:datastoreItem xmlns:ds="http://schemas.openxmlformats.org/officeDocument/2006/customXml" ds:itemID="{66A7776D-B509-41FE-94CE-37A0084F73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 Agostinho</dc:creator>
  <cp:keywords/>
  <dc:description/>
  <cp:lastModifiedBy>Lilian Susan Lwantale (Consultant)</cp:lastModifiedBy>
  <cp:revision/>
  <dcterms:created xsi:type="dcterms:W3CDTF">2022-11-04T09:21:38Z</dcterms:created>
  <dcterms:modified xsi:type="dcterms:W3CDTF">2023-05-03T07:15:56Z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0x010100C08810F98E634C4D9AB3492AAA5556D1</vt:lpwstr>
  </property>
  <property fmtid="{D5CDD505-2E9C-101B-9397-08002B2CF9AE}" pid="3" name="MediaServiceImageTags">
    <vt:lpwstr/>
  </property>
  <property fmtid="{D5CDD505-2E9C-101B-9397-08002B2CF9AE}" pid="4" name="MSIP_Label_0a957285-7815-485a-9751-5b273b784ad5_Enabled">
    <vt:lpwstr>true</vt:lpwstr>
  </property>
  <property fmtid="{D5CDD505-2E9C-101B-9397-08002B2CF9AE}" pid="5" name="MSIP_Label_0a957285-7815-485a-9751-5b273b784ad5_SetDate">
    <vt:lpwstr>2023-04-26T14:46:03Z</vt:lpwstr>
  </property>
  <property fmtid="{D5CDD505-2E9C-101B-9397-08002B2CF9AE}" pid="6" name="MSIP_Label_0a957285-7815-485a-9751-5b273b784ad5_Method">
    <vt:lpwstr>Privileged</vt:lpwstr>
  </property>
  <property fmtid="{D5CDD505-2E9C-101B-9397-08002B2CF9AE}" pid="7" name="MSIP_Label_0a957285-7815-485a-9751-5b273b784ad5_Name">
    <vt:lpwstr>0a957285-7815-485a-9751-5b273b784ad5</vt:lpwstr>
  </property>
  <property fmtid="{D5CDD505-2E9C-101B-9397-08002B2CF9AE}" pid="8" name="MSIP_Label_0a957285-7815-485a-9751-5b273b784ad5_SiteId">
    <vt:lpwstr>1de6d9f3-0daf-4df6-b9d6-5959f16f6118</vt:lpwstr>
  </property>
  <property fmtid="{D5CDD505-2E9C-101B-9397-08002B2CF9AE}" pid="9" name="MSIP_Label_0a957285-7815-485a-9751-5b273b784ad5_ActionId">
    <vt:lpwstr>a3c19c5a-11f5-4f96-ad58-ffa782be03a2</vt:lpwstr>
  </property>
  <property fmtid="{D5CDD505-2E9C-101B-9397-08002B2CF9AE}" pid="10" name="MSIP_Label_0a957285-7815-485a-9751-5b273b784ad5_ContentBits">
    <vt:lpwstr>0</vt:lpwstr>
  </property>
</Properties>
</file>